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/>
  <mc:AlternateContent xmlns:mc="http://schemas.openxmlformats.org/markup-compatibility/2006">
    <mc:Choice Requires="x15">
      <x15ac:absPath xmlns:x15ac="http://schemas.microsoft.com/office/spreadsheetml/2010/11/ac" url="/Users/krishnapeesapaty/Downloads/"/>
    </mc:Choice>
  </mc:AlternateContent>
  <xr:revisionPtr revIDLastSave="0" documentId="13_ncr:1_{91A866E8-9A1D-7243-9B13-14C9817134B3}" xr6:coauthVersionLast="47" xr6:coauthVersionMax="47" xr10:uidLastSave="{00000000-0000-0000-0000-000000000000}"/>
  <bookViews>
    <workbookView xWindow="0" yWindow="-21100" windowWidth="38400" windowHeight="21100" xr2:uid="{425F4B39-9C97-DE4C-B3B5-C04843EB711A}"/>
  </bookViews>
  <sheets>
    <sheet name="Sell Spread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6" l="1"/>
  <c r="B20" i="6"/>
  <c r="F31" i="6"/>
  <c r="H25" i="6"/>
  <c r="E6" i="6"/>
  <c r="E5" i="6"/>
  <c r="E20" i="6"/>
  <c r="F15" i="6"/>
  <c r="E25" i="6" s="1"/>
  <c r="F25" i="6" s="1"/>
  <c r="G25" i="6" s="1"/>
  <c r="G5" i="6" l="1"/>
  <c r="F32" i="6"/>
  <c r="G6" i="6"/>
  <c r="C20" i="6" l="1"/>
  <c r="D20" i="6" s="1"/>
  <c r="G8" i="6"/>
  <c r="G20" i="6" l="1"/>
  <c r="F20" i="6"/>
  <c r="B25" i="6" s="1"/>
  <c r="E31" i="6" s="1"/>
  <c r="D25" i="6" l="1"/>
  <c r="E32" i="6" s="1"/>
</calcChain>
</file>

<file path=xl/sharedStrings.xml><?xml version="1.0" encoding="utf-8"?>
<sst xmlns="http://schemas.openxmlformats.org/spreadsheetml/2006/main" count="70" uniqueCount="64">
  <si>
    <t>Leg</t>
  </si>
  <si>
    <t>Symbol</t>
  </si>
  <si>
    <t>Expiry</t>
  </si>
  <si>
    <t>-</t>
  </si>
  <si>
    <t>USDT</t>
  </si>
  <si>
    <t>USD</t>
  </si>
  <si>
    <t>Px (USD)</t>
  </si>
  <si>
    <t>Order Type</t>
  </si>
  <si>
    <t>LIMIT</t>
  </si>
  <si>
    <t>Side</t>
  </si>
  <si>
    <t>Status</t>
  </si>
  <si>
    <t>Filled</t>
  </si>
  <si>
    <t>Mark (USD)</t>
  </si>
  <si>
    <t>Mark (QuoteCcy)</t>
  </si>
  <si>
    <t>QuoteCcy</t>
  </si>
  <si>
    <t>Direction</t>
  </si>
  <si>
    <t>Long</t>
  </si>
  <si>
    <t>Short</t>
  </si>
  <si>
    <t>Instruments</t>
  </si>
  <si>
    <t>Variables</t>
  </si>
  <si>
    <t>Open Price Calculations</t>
  </si>
  <si>
    <t>Spread Price</t>
  </si>
  <si>
    <t>Leg 1 Sz (BTC)</t>
  </si>
  <si>
    <t>Leg 2 Sz (USD)</t>
  </si>
  <si>
    <t>Qty (BTC)</t>
  </si>
  <si>
    <t>Qty (USD Derived)</t>
  </si>
  <si>
    <t>Using USDT/USD</t>
  </si>
  <si>
    <t>Using BTC/USD index</t>
  </si>
  <si>
    <t>Leg 1 Mark (USD)</t>
  </si>
  <si>
    <t>Leg 2 Mark  (USD)</t>
  </si>
  <si>
    <t>Mid Mark (USD)</t>
  </si>
  <si>
    <t>Leg 1 Px (USD)</t>
  </si>
  <si>
    <t>Leg 1 Px (USDT)</t>
  </si>
  <si>
    <t>BTCUSDT Perp</t>
  </si>
  <si>
    <t>BTCUSD Perp</t>
  </si>
  <si>
    <t>tickSz: 0.1</t>
  </si>
  <si>
    <t>BTCUSD PERP Mark</t>
  </si>
  <si>
    <t>BTCUSDT PERP Mark</t>
  </si>
  <si>
    <t>BTC/USD index</t>
  </si>
  <si>
    <t>USDT/USD index</t>
  </si>
  <si>
    <t>Implied Mark (USD)</t>
  </si>
  <si>
    <t>Price Inputs</t>
  </si>
  <si>
    <t>tickSz (USD)</t>
  </si>
  <si>
    <t>ctVal (USD)</t>
  </si>
  <si>
    <t>ctMult</t>
  </si>
  <si>
    <t>Leg 2 Sz (Cont)</t>
  </si>
  <si>
    <t>BTCUSD Perp - Leg Contract Spec</t>
  </si>
  <si>
    <t>Qty Filled</t>
  </si>
  <si>
    <t>Open Price</t>
  </si>
  <si>
    <t>Order Details [Taker POV]</t>
  </si>
  <si>
    <t xml:space="preserve">Leg Sz Calculations </t>
  </si>
  <si>
    <t>Execution Summary</t>
  </si>
  <si>
    <t>SELL SPREAD</t>
  </si>
  <si>
    <t>half_even rounding</t>
  </si>
  <si>
    <t>minSz=0.1</t>
  </si>
  <si>
    <t>minSz (BTC)</t>
  </si>
  <si>
    <t>lotSz (contracts)</t>
  </si>
  <si>
    <t>Sell Perp v Perp Spread</t>
  </si>
  <si>
    <t>Spreadbook Contract Spec</t>
  </si>
  <si>
    <t>lotSz (BTC)</t>
  </si>
  <si>
    <t>Impl. Leg 2 Sz (BTC)</t>
  </si>
  <si>
    <t>Leg 2 Px (USD)</t>
  </si>
  <si>
    <t>Leg 1 Open Px  (USD)</t>
  </si>
  <si>
    <t>Leg 2 Open Px  (USD)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</si>
</sst>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_);_(&quot;$&quot;* \(#,##0.0\);_(&quot;$&quot;* &quot;-&quot;??_);_(@_)"/>
    <numFmt numFmtId="165" formatCode="_(&quot;$&quot;* #,##0_);_(&quot;$&quot;* \(#,##0\);_(&quot;$&quot;* &quot;-&quot;??_);_(@_)"/>
    <numFmt numFmtId="166" formatCode="0.0"/>
    <numFmt numFmtId="167" formatCode="_(&quot;$&quot;* #,##0.0_);_(&quot;$&quot;* \(#,##0.0\);_(&quot;$&quot;* &quot;-&quot;?_);_(@_)"/>
    <numFmt numFmtId="168" formatCode="0.00000"/>
    <numFmt numFmtId="169" formatCode="_(&quot;$&quot;* #,##0.00000_);_(&quot;$&quot;* \(#,##0.00000\);_(&quot;$&quot;* &quot;-&quot;??_);_(@_)"/>
    <numFmt numFmtId="170" formatCode="_(* #,##0.0_);_(* \(#,##0.0\);_(* &quot;-&quot;??_);_(@_)"/>
    <numFmt numFmtId="181" formatCode="_(&quot;$&quot;* #,##0.00_);_(&quot;$&quot;* \(#,##0.00\);_(&quot;$&quot;* &quot;-&quot;?_);_(@_)"/>
    <numFmt numFmtId="188" formatCode="0.00000000"/>
  </numFmts>
  <fonts count="12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  <font>
      <b/>
      <sz val="14"/>
      <color theme="1"/>
      <name val="Aptos Narrow"/>
      <scheme val="minor"/>
    </font>
    <font>
      <b/>
      <sz val="16"/>
      <color theme="3" tint="0.249977111117893"/>
      <name val="Aptos Narrow"/>
      <scheme val="minor"/>
    </font>
    <font>
      <b/>
      <sz val="16"/>
      <color theme="9" tint="-0.249977111117893"/>
      <name val="Aptos Narrow"/>
      <scheme val="minor"/>
    </font>
    <font>
      <b/>
      <i/>
      <sz val="12"/>
      <color rgb="FFFF0000"/>
      <name val="Aptos Narrow"/>
      <scheme val="minor"/>
    </font>
    <font>
      <sz val="12"/>
      <name val="Aptos Narrow"/>
      <family val="2"/>
      <scheme val="minor"/>
    </font>
    <font>
      <i/>
      <sz val="9.75"/>
      <color rgb="FF000000"/>
      <name val="Aptos Narrow"/>
      <scheme val="minor"/>
    </font>
    <font>
      <b/>
      <sz val="12"/>
      <color rgb="FF000000"/>
      <name val="Aptos Narrow"/>
      <family val="2"/>
      <scheme val="minor"/>
    </font>
    <font>
      <sz val="12"/>
      <color rgb="FF000000"/>
      <name val="Aptos Narrow"/>
      <family val="2"/>
      <scheme val="minor"/>
    </font>
    <font>
      <b/>
      <i/>
      <sz val="9.75"/>
      <color rgb="FFFF0000"/>
      <name val="Aptos Narrow (Body)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DBEDD5"/>
      </patternFill>
    </fill>
    <fill>
      <patternFill patternType="solid">
        <fgColor rgb="FFD9F3FD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166" fontId="0" fillId="0" borderId="0" xfId="0" applyNumberFormat="1"/>
    <xf numFmtId="164" fontId="0" fillId="0" borderId="0" xfId="0" applyNumberFormat="1"/>
    <xf numFmtId="167" fontId="0" fillId="0" borderId="0" xfId="0" applyNumberFormat="1"/>
    <xf numFmtId="44" fontId="0" fillId="0" borderId="0" xfId="0" applyNumberFormat="1"/>
    <xf numFmtId="0" fontId="3" fillId="0" borderId="0" xfId="0" applyFont="1"/>
    <xf numFmtId="0" fontId="4" fillId="0" borderId="1" xfId="0" applyFont="1" applyBorder="1"/>
    <xf numFmtId="0" fontId="0" fillId="0" borderId="2" xfId="0" applyBorder="1" applyAlignment="1">
      <alignment horizontal="center"/>
    </xf>
    <xf numFmtId="164" fontId="0" fillId="0" borderId="2" xfId="1" applyNumberFormat="1" applyFont="1" applyBorder="1" applyAlignment="1">
      <alignment horizontal="center"/>
    </xf>
    <xf numFmtId="17" fontId="0" fillId="0" borderId="2" xfId="0" applyNumberForma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167" fontId="0" fillId="0" borderId="2" xfId="0" applyNumberFormat="1" applyBorder="1"/>
    <xf numFmtId="0" fontId="0" fillId="0" borderId="1" xfId="0" applyBorder="1"/>
    <xf numFmtId="0" fontId="5" fillId="0" borderId="1" xfId="0" applyFont="1" applyBorder="1"/>
    <xf numFmtId="0" fontId="2" fillId="2" borderId="2" xfId="0" applyFont="1" applyFill="1" applyBorder="1"/>
    <xf numFmtId="165" fontId="0" fillId="0" borderId="0" xfId="0" applyNumberFormat="1"/>
    <xf numFmtId="165" fontId="0" fillId="0" borderId="2" xfId="1" applyNumberFormat="1" applyFon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7" fontId="0" fillId="0" borderId="2" xfId="0" applyNumberFormat="1" applyBorder="1" applyAlignment="1">
      <alignment horizontal="center"/>
    </xf>
    <xf numFmtId="168" fontId="0" fillId="0" borderId="2" xfId="1" applyNumberFormat="1" applyFont="1" applyBorder="1" applyAlignment="1">
      <alignment horizontal="center"/>
    </xf>
    <xf numFmtId="165" fontId="0" fillId="0" borderId="0" xfId="1" applyNumberFormat="1" applyFont="1" applyBorder="1" applyAlignment="1">
      <alignment horizontal="center"/>
    </xf>
    <xf numFmtId="2" fontId="0" fillId="2" borderId="2" xfId="1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170" fontId="0" fillId="0" borderId="2" xfId="2" applyNumberFormat="1" applyFont="1" applyBorder="1" applyAlignment="1">
      <alignment horizontal="center"/>
    </xf>
    <xf numFmtId="164" fontId="7" fillId="0" borderId="2" xfId="1" applyNumberFormat="1" applyFont="1" applyBorder="1"/>
    <xf numFmtId="169" fontId="7" fillId="0" borderId="2" xfId="1" applyNumberFormat="1" applyFont="1" applyBorder="1"/>
    <xf numFmtId="164" fontId="0" fillId="4" borderId="2" xfId="1" applyNumberFormat="1" applyFont="1" applyFill="1" applyBorder="1" applyAlignment="1">
      <alignment horizontal="center"/>
    </xf>
    <xf numFmtId="0" fontId="8" fillId="0" borderId="0" xfId="0" applyFont="1" applyAlignment="1">
      <alignment vertical="center"/>
    </xf>
    <xf numFmtId="0" fontId="9" fillId="5" borderId="3" xfId="0" applyFont="1" applyFill="1" applyBorder="1"/>
    <xf numFmtId="166" fontId="10" fillId="0" borderId="3" xfId="0" applyNumberFormat="1" applyFont="1" applyBorder="1"/>
    <xf numFmtId="181" fontId="0" fillId="0" borderId="2" xfId="0" applyNumberFormat="1" applyBorder="1" applyAlignment="1">
      <alignment horizontal="center"/>
    </xf>
    <xf numFmtId="166" fontId="10" fillId="0" borderId="3" xfId="0" applyNumberFormat="1" applyFont="1" applyBorder="1" applyAlignment="1">
      <alignment horizontal="right"/>
    </xf>
    <xf numFmtId="164" fontId="10" fillId="0" borderId="3" xfId="1" applyNumberFormat="1" applyFont="1" applyBorder="1"/>
    <xf numFmtId="1" fontId="7" fillId="0" borderId="2" xfId="1" applyNumberFormat="1" applyFont="1" applyBorder="1"/>
    <xf numFmtId="165" fontId="7" fillId="0" borderId="2" xfId="1" applyNumberFormat="1" applyFont="1" applyBorder="1"/>
    <xf numFmtId="2" fontId="0" fillId="0" borderId="2" xfId="1" applyNumberFormat="1" applyFont="1" applyBorder="1" applyAlignment="1">
      <alignment horizontal="center"/>
    </xf>
    <xf numFmtId="1" fontId="10" fillId="6" borderId="4" xfId="0" applyNumberFormat="1" applyFont="1" applyFill="1" applyBorder="1" applyAlignment="1">
      <alignment horizontal="center" vertical="center"/>
    </xf>
    <xf numFmtId="164" fontId="0" fillId="7" borderId="2" xfId="0" applyNumberFormat="1" applyFill="1" applyBorder="1" applyAlignment="1">
      <alignment horizontal="center"/>
    </xf>
    <xf numFmtId="164" fontId="0" fillId="7" borderId="2" xfId="1" applyNumberFormat="1" applyFont="1" applyFill="1" applyBorder="1" applyAlignment="1">
      <alignment horizontal="center"/>
    </xf>
    <xf numFmtId="188" fontId="10" fillId="6" borderId="4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0" fillId="0" borderId="5" xfId="0" applyBorder="1"/>
    <xf numFmtId="2" fontId="10" fillId="0" borderId="3" xfId="0" applyNumberFormat="1" applyFont="1" applyBorder="1" applyAlignment="1">
      <alignment horizontal="right"/>
    </xf>
    <xf numFmtId="170" fontId="0" fillId="7" borderId="2" xfId="2" applyNumberFormat="1" applyFont="1" applyFill="1" applyBorder="1" applyAlignment="1">
      <alignment horizontal="right"/>
    </xf>
    <xf numFmtId="43" fontId="0" fillId="0" borderId="2" xfId="2" applyFont="1" applyBorder="1"/>
    <xf numFmtId="166" fontId="0" fillId="0" borderId="2" xfId="0" applyNumberFormat="1" applyBorder="1" applyAlignment="1">
      <alignment horizontal="center"/>
    </xf>
    <xf numFmtId="164" fontId="0" fillId="2" borderId="2" xfId="1" applyNumberFormat="1" applyFont="1" applyFill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15</xdr:row>
      <xdr:rowOff>114300</xdr:rowOff>
    </xdr:from>
    <xdr:to>
      <xdr:col>3</xdr:col>
      <xdr:colOff>736600</xdr:colOff>
      <xdr:row>17</xdr:row>
      <xdr:rowOff>88900</xdr:rowOff>
    </xdr:to>
    <xdr:sp macro="" textlink="">
      <xdr:nvSpPr>
        <xdr:cNvPr id="2" name="Down Arrow 1">
          <a:extLst>
            <a:ext uri="{FF2B5EF4-FFF2-40B4-BE49-F238E27FC236}">
              <a16:creationId xmlns:a16="http://schemas.microsoft.com/office/drawing/2014/main" id="{7ECAD155-9C35-544E-B85E-F16A8D155A6A}"/>
            </a:ext>
          </a:extLst>
        </xdr:cNvPr>
        <xdr:cNvSpPr/>
      </xdr:nvSpPr>
      <xdr:spPr>
        <a:xfrm>
          <a:off x="4457700" y="3492500"/>
          <a:ext cx="203200" cy="381000"/>
        </a:xfrm>
        <a:prstGeom prst="downArrow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533400</xdr:colOff>
      <xdr:row>20</xdr:row>
      <xdr:rowOff>139700</xdr:rowOff>
    </xdr:from>
    <xdr:to>
      <xdr:col>3</xdr:col>
      <xdr:colOff>736600</xdr:colOff>
      <xdr:row>22</xdr:row>
      <xdr:rowOff>114300</xdr:rowOff>
    </xdr:to>
    <xdr:sp macro="" textlink="">
      <xdr:nvSpPr>
        <xdr:cNvPr id="3" name="Down Arrow 2">
          <a:extLst>
            <a:ext uri="{FF2B5EF4-FFF2-40B4-BE49-F238E27FC236}">
              <a16:creationId xmlns:a16="http://schemas.microsoft.com/office/drawing/2014/main" id="{193EEE66-D2D1-E846-802F-D2A782AD79CE}"/>
            </a:ext>
          </a:extLst>
        </xdr:cNvPr>
        <xdr:cNvSpPr/>
      </xdr:nvSpPr>
      <xdr:spPr>
        <a:xfrm>
          <a:off x="4457700" y="4572000"/>
          <a:ext cx="203200" cy="381000"/>
        </a:xfrm>
        <a:prstGeom prst="downArrow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1277298</xdr:colOff>
      <xdr:row>22</xdr:row>
      <xdr:rowOff>218965</xdr:rowOff>
    </xdr:from>
    <xdr:to>
      <xdr:col>8</xdr:col>
      <xdr:colOff>11339</xdr:colOff>
      <xdr:row>25</xdr:row>
      <xdr:rowOff>14597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56843FDE-EBE3-354D-96E7-1A10C978232E}"/>
            </a:ext>
          </a:extLst>
        </xdr:cNvPr>
        <xdr:cNvSpPr/>
      </xdr:nvSpPr>
      <xdr:spPr>
        <a:xfrm>
          <a:off x="7123677" y="5109195"/>
          <a:ext cx="2113409" cy="445230"/>
        </a:xfrm>
        <a:prstGeom prst="rect">
          <a:avLst/>
        </a:prstGeom>
        <a:noFill/>
        <a:ln>
          <a:solidFill>
            <a:srgbClr val="FF0000"/>
          </a:solidFill>
          <a:prstDash val="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oneCellAnchor>
    <xdr:from>
      <xdr:col>5</xdr:col>
      <xdr:colOff>1276160</xdr:colOff>
      <xdr:row>24</xdr:row>
      <xdr:rowOff>201963</xdr:rowOff>
    </xdr:from>
    <xdr:ext cx="2423099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F4533A3E-CA62-7A4C-B783-E53E4E1B299C}"/>
            </a:ext>
          </a:extLst>
        </xdr:cNvPr>
        <xdr:cNvSpPr txBox="1"/>
      </xdr:nvSpPr>
      <xdr:spPr>
        <a:xfrm>
          <a:off x="6559360" y="5535963"/>
          <a:ext cx="24230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100" b="1">
              <a:solidFill>
                <a:srgbClr val="FF0000"/>
              </a:solidFill>
            </a:rPr>
            <a:t>Leg size will nearly match in BTC terms</a:t>
          </a:r>
        </a:p>
      </xdr:txBody>
    </xdr:sp>
    <xdr:clientData/>
  </xdr:oneCellAnchor>
  <xdr:twoCellAnchor>
    <xdr:from>
      <xdr:col>4</xdr:col>
      <xdr:colOff>986517</xdr:colOff>
      <xdr:row>11</xdr:row>
      <xdr:rowOff>11542</xdr:rowOff>
    </xdr:from>
    <xdr:to>
      <xdr:col>5</xdr:col>
      <xdr:colOff>738910</xdr:colOff>
      <xdr:row>12</xdr:row>
      <xdr:rowOff>147410</xdr:rowOff>
    </xdr:to>
    <xdr:sp macro="" textlink="">
      <xdr:nvSpPr>
        <xdr:cNvPr id="7" name="U-turn Arrow 6">
          <a:extLst>
            <a:ext uri="{FF2B5EF4-FFF2-40B4-BE49-F238E27FC236}">
              <a16:creationId xmlns:a16="http://schemas.microsoft.com/office/drawing/2014/main" id="{2218C01F-778D-344B-845D-8622E77A50E8}"/>
            </a:ext>
          </a:extLst>
        </xdr:cNvPr>
        <xdr:cNvSpPr/>
      </xdr:nvSpPr>
      <xdr:spPr>
        <a:xfrm>
          <a:off x="5692321" y="2517524"/>
          <a:ext cx="909000" cy="373993"/>
        </a:xfrm>
        <a:prstGeom prst="uturnArrow">
          <a:avLst>
            <a:gd name="adj1" fmla="val 21296"/>
            <a:gd name="adj2" fmla="val 25000"/>
            <a:gd name="adj3" fmla="val 25000"/>
            <a:gd name="adj4" fmla="val 43750"/>
            <a:gd name="adj5" fmla="val 75000"/>
          </a:avLst>
        </a:prstGeom>
        <a:solidFill>
          <a:srgbClr val="FFC000"/>
        </a:solidFill>
        <a:ln>
          <a:noFill/>
        </a:ln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539854</xdr:colOff>
      <xdr:row>21</xdr:row>
      <xdr:rowOff>7502</xdr:rowOff>
    </xdr:from>
    <xdr:to>
      <xdr:col>5</xdr:col>
      <xdr:colOff>294851</xdr:colOff>
      <xdr:row>22</xdr:row>
      <xdr:rowOff>177388</xdr:rowOff>
    </xdr:to>
    <xdr:sp macro="" textlink="">
      <xdr:nvSpPr>
        <xdr:cNvPr id="9" name="U-turn Arrow 8">
          <a:extLst>
            <a:ext uri="{FF2B5EF4-FFF2-40B4-BE49-F238E27FC236}">
              <a16:creationId xmlns:a16="http://schemas.microsoft.com/office/drawing/2014/main" id="{B9281B3D-384D-EA48-B207-ACD8B288D4AE}"/>
            </a:ext>
          </a:extLst>
        </xdr:cNvPr>
        <xdr:cNvSpPr/>
      </xdr:nvSpPr>
      <xdr:spPr>
        <a:xfrm>
          <a:off x="4685601" y="4707962"/>
          <a:ext cx="900917" cy="374254"/>
        </a:xfrm>
        <a:prstGeom prst="uturnArrow">
          <a:avLst>
            <a:gd name="adj1" fmla="val 21296"/>
            <a:gd name="adj2" fmla="val 25000"/>
            <a:gd name="adj3" fmla="val 25000"/>
            <a:gd name="adj4" fmla="val 43750"/>
            <a:gd name="adj5" fmla="val 75000"/>
          </a:avLst>
        </a:prstGeom>
        <a:solidFill>
          <a:srgbClr val="FFC000"/>
        </a:solidFill>
        <a:ln>
          <a:noFill/>
        </a:ln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527415</xdr:colOff>
      <xdr:row>25</xdr:row>
      <xdr:rowOff>110796</xdr:rowOff>
    </xdr:from>
    <xdr:to>
      <xdr:col>3</xdr:col>
      <xdr:colOff>730615</xdr:colOff>
      <xdr:row>27</xdr:row>
      <xdr:rowOff>86565</xdr:rowOff>
    </xdr:to>
    <xdr:sp macro="" textlink="">
      <xdr:nvSpPr>
        <xdr:cNvPr id="10" name="Down Arrow 9">
          <a:extLst>
            <a:ext uri="{FF2B5EF4-FFF2-40B4-BE49-F238E27FC236}">
              <a16:creationId xmlns:a16="http://schemas.microsoft.com/office/drawing/2014/main" id="{007D1C5E-E2B6-8D45-85B5-EBC5765C186D}"/>
            </a:ext>
          </a:extLst>
        </xdr:cNvPr>
        <xdr:cNvSpPr/>
      </xdr:nvSpPr>
      <xdr:spPr>
        <a:xfrm>
          <a:off x="3130915" y="5647996"/>
          <a:ext cx="203200" cy="382169"/>
        </a:xfrm>
        <a:prstGeom prst="downArrow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10</xdr:col>
      <xdr:colOff>165100</xdr:colOff>
      <xdr:row>12</xdr:row>
      <xdr:rowOff>50800</xdr:rowOff>
    </xdr:from>
    <xdr:to>
      <xdr:col>13</xdr:col>
      <xdr:colOff>65689</xdr:colOff>
      <xdr:row>28</xdr:row>
      <xdr:rowOff>130942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B671DADA-899F-43A4-BA6A-BF4B7D9EDE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82400" y="2832100"/>
          <a:ext cx="3037489" cy="3445642"/>
        </a:xfrm>
        <a:prstGeom prst="rect">
          <a:avLst/>
        </a:prstGeom>
      </xdr:spPr>
    </xdr:pic>
    <xdr:clientData/>
  </xdr:twoCellAnchor>
  <xdr:twoCellAnchor>
    <xdr:from>
      <xdr:col>0</xdr:col>
      <xdr:colOff>160575</xdr:colOff>
      <xdr:row>27</xdr:row>
      <xdr:rowOff>175171</xdr:rowOff>
    </xdr:from>
    <xdr:to>
      <xdr:col>6</xdr:col>
      <xdr:colOff>94885</xdr:colOff>
      <xdr:row>32</xdr:row>
      <xdr:rowOff>116781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1FE15CF4-8BB4-784D-91CE-FFBDA2FB0B69}"/>
            </a:ext>
          </a:extLst>
        </xdr:cNvPr>
        <xdr:cNvSpPr/>
      </xdr:nvSpPr>
      <xdr:spPr>
        <a:xfrm>
          <a:off x="160575" y="6138332"/>
          <a:ext cx="6510574" cy="999943"/>
        </a:xfrm>
        <a:prstGeom prst="rect">
          <a:avLst/>
        </a:prstGeom>
        <a:noFill/>
        <a:ln w="34925">
          <a:solidFill>
            <a:schemeClr val="accent6"/>
          </a:solidFill>
          <a:prstDash val="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oneCellAnchor>
    <xdr:from>
      <xdr:col>2</xdr:col>
      <xdr:colOff>101600</xdr:colOff>
      <xdr:row>32</xdr:row>
      <xdr:rowOff>165100</xdr:rowOff>
    </xdr:from>
    <xdr:ext cx="2997487" cy="468013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D273F7CB-609B-7F49-B35F-32F324BAE128}"/>
            </a:ext>
          </a:extLst>
        </xdr:cNvPr>
        <xdr:cNvSpPr txBox="1"/>
      </xdr:nvSpPr>
      <xdr:spPr>
        <a:xfrm>
          <a:off x="1524000" y="7162800"/>
          <a:ext cx="2997487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2400" b="1">
              <a:solidFill>
                <a:schemeClr val="accent6"/>
              </a:solidFill>
            </a:rPr>
            <a:t>Final Execution Result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5129F-DA2E-264E-804C-9E4DD78BAC29}">
  <dimension ref="B2:M37"/>
  <sheetViews>
    <sheetView showGridLines="0" tabSelected="1" zoomScaleNormal="100" workbookViewId="0">
      <selection activeCell="M34" sqref="M34"/>
    </sheetView>
  </sheetViews>
  <sheetFormatPr baseColWidth="10" defaultRowHeight="16" x14ac:dyDescent="0.2"/>
  <cols>
    <col min="1" max="1" width="3.5" customWidth="1"/>
    <col min="2" max="2" width="15.1640625" customWidth="1"/>
    <col min="3" max="3" width="15.5" bestFit="1" customWidth="1"/>
    <col min="4" max="4" width="20.1640625" bestFit="1" customWidth="1"/>
    <col min="5" max="5" width="15" customWidth="1"/>
    <col min="6" max="6" width="18.83203125" bestFit="1" customWidth="1"/>
    <col min="7" max="7" width="18.1640625" bestFit="1" customWidth="1"/>
    <col min="8" max="8" width="12.6640625" bestFit="1" customWidth="1"/>
    <col min="9" max="9" width="18.33203125" bestFit="1" customWidth="1"/>
    <col min="10" max="10" width="12.5" customWidth="1"/>
    <col min="12" max="12" width="16.33203125" customWidth="1"/>
    <col min="13" max="13" width="14" bestFit="1" customWidth="1"/>
  </cols>
  <sheetData>
    <row r="2" spans="2:13" ht="22" x14ac:dyDescent="0.3">
      <c r="B2" s="7" t="s">
        <v>57</v>
      </c>
      <c r="C2" s="13"/>
      <c r="I2" s="14" t="s">
        <v>19</v>
      </c>
      <c r="J2" s="14"/>
      <c r="K2" s="14"/>
      <c r="L2" s="14"/>
      <c r="M2" s="14"/>
    </row>
    <row r="3" spans="2:13" ht="30" customHeight="1" x14ac:dyDescent="0.25">
      <c r="B3" s="6" t="s">
        <v>18</v>
      </c>
      <c r="I3" s="6" t="s">
        <v>41</v>
      </c>
      <c r="L3" s="6" t="s">
        <v>58</v>
      </c>
    </row>
    <row r="4" spans="2:13" x14ac:dyDescent="0.2">
      <c r="B4" s="11" t="s">
        <v>0</v>
      </c>
      <c r="C4" s="11" t="s">
        <v>1</v>
      </c>
      <c r="D4" s="11" t="s">
        <v>2</v>
      </c>
      <c r="E4" s="11" t="s">
        <v>13</v>
      </c>
      <c r="F4" s="11" t="s">
        <v>14</v>
      </c>
      <c r="G4" s="11" t="s">
        <v>12</v>
      </c>
      <c r="I4" s="30" t="s">
        <v>37</v>
      </c>
      <c r="J4" s="31">
        <v>70061.100000000006</v>
      </c>
      <c r="L4" s="30" t="s">
        <v>42</v>
      </c>
      <c r="M4" s="34">
        <v>0.1</v>
      </c>
    </row>
    <row r="5" spans="2:13" x14ac:dyDescent="0.2">
      <c r="B5" s="8">
        <v>1</v>
      </c>
      <c r="C5" s="8" t="s">
        <v>33</v>
      </c>
      <c r="D5" s="8" t="s">
        <v>3</v>
      </c>
      <c r="E5" s="25">
        <f>J4</f>
        <v>70061.100000000006</v>
      </c>
      <c r="F5" s="8" t="s">
        <v>4</v>
      </c>
      <c r="G5" s="40">
        <f>E5*J8</f>
        <v>70051.291446000003</v>
      </c>
      <c r="I5" s="30" t="s">
        <v>36</v>
      </c>
      <c r="J5" s="34">
        <v>70061.5</v>
      </c>
      <c r="L5" s="30" t="s">
        <v>55</v>
      </c>
      <c r="M5" s="33">
        <v>0.1</v>
      </c>
    </row>
    <row r="6" spans="2:13" x14ac:dyDescent="0.2">
      <c r="B6" s="8">
        <v>2</v>
      </c>
      <c r="C6" s="8" t="s">
        <v>34</v>
      </c>
      <c r="D6" s="10" t="s">
        <v>3</v>
      </c>
      <c r="E6" s="9">
        <f>J5</f>
        <v>70061.5</v>
      </c>
      <c r="F6" s="8" t="s">
        <v>5</v>
      </c>
      <c r="G6" s="9">
        <f>E6</f>
        <v>70061.5</v>
      </c>
      <c r="L6" s="15" t="s">
        <v>59</v>
      </c>
      <c r="M6" s="44">
        <v>0.01</v>
      </c>
    </row>
    <row r="7" spans="2:13" x14ac:dyDescent="0.2">
      <c r="I7" s="15" t="s">
        <v>38</v>
      </c>
      <c r="J7" s="26">
        <v>70038.7</v>
      </c>
    </row>
    <row r="8" spans="2:13" ht="19" x14ac:dyDescent="0.25">
      <c r="F8" s="11" t="s">
        <v>40</v>
      </c>
      <c r="G8" s="12">
        <f>G6-G5</f>
        <v>10.208553999997093</v>
      </c>
      <c r="I8" s="15" t="s">
        <v>39</v>
      </c>
      <c r="J8" s="27">
        <v>0.99985999999999997</v>
      </c>
      <c r="L8" s="6" t="s">
        <v>46</v>
      </c>
    </row>
    <row r="9" spans="2:13" x14ac:dyDescent="0.2">
      <c r="L9" s="15" t="s">
        <v>56</v>
      </c>
      <c r="M9" s="35">
        <v>1</v>
      </c>
    </row>
    <row r="10" spans="2:13" ht="17" thickBot="1" x14ac:dyDescent="0.25">
      <c r="B10" s="43"/>
      <c r="C10" s="43"/>
      <c r="D10" s="43"/>
      <c r="E10" s="43"/>
      <c r="F10" s="43"/>
      <c r="G10" s="43"/>
      <c r="L10" s="15" t="s">
        <v>43</v>
      </c>
      <c r="M10" s="36">
        <v>100</v>
      </c>
    </row>
    <row r="11" spans="2:13" x14ac:dyDescent="0.2">
      <c r="L11" s="15" t="s">
        <v>44</v>
      </c>
      <c r="M11" s="35">
        <v>1</v>
      </c>
    </row>
    <row r="12" spans="2:13" ht="19" x14ac:dyDescent="0.25">
      <c r="B12" s="6"/>
    </row>
    <row r="13" spans="2:13" ht="19" x14ac:dyDescent="0.25">
      <c r="B13" s="6" t="s">
        <v>49</v>
      </c>
      <c r="D13" s="29" t="s">
        <v>35</v>
      </c>
      <c r="E13" s="29" t="s">
        <v>54</v>
      </c>
      <c r="F13" s="24" t="s">
        <v>27</v>
      </c>
    </row>
    <row r="14" spans="2:13" x14ac:dyDescent="0.2">
      <c r="B14" s="11" t="s">
        <v>7</v>
      </c>
      <c r="C14" s="11" t="s">
        <v>9</v>
      </c>
      <c r="D14" s="11" t="s">
        <v>6</v>
      </c>
      <c r="E14" s="11" t="s">
        <v>24</v>
      </c>
      <c r="F14" s="11" t="s">
        <v>25</v>
      </c>
      <c r="G14" s="11" t="s">
        <v>10</v>
      </c>
      <c r="M14" s="3"/>
    </row>
    <row r="15" spans="2:13" x14ac:dyDescent="0.2">
      <c r="B15" s="8" t="s">
        <v>8</v>
      </c>
      <c r="C15" s="8" t="s">
        <v>52</v>
      </c>
      <c r="D15" s="48">
        <v>4</v>
      </c>
      <c r="E15" s="22">
        <v>0.1</v>
      </c>
      <c r="F15" s="28">
        <f>E15*J7</f>
        <v>7003.87</v>
      </c>
      <c r="G15" s="8" t="s">
        <v>11</v>
      </c>
      <c r="M15" s="3"/>
    </row>
    <row r="16" spans="2:13" x14ac:dyDescent="0.2">
      <c r="B16" s="1"/>
      <c r="C16" s="1"/>
      <c r="D16" s="21"/>
      <c r="E16" s="21"/>
      <c r="M16" s="3"/>
    </row>
    <row r="18" spans="2:13" ht="19" x14ac:dyDescent="0.25">
      <c r="B18" s="6" t="s">
        <v>20</v>
      </c>
    </row>
    <row r="19" spans="2:13" x14ac:dyDescent="0.2">
      <c r="B19" s="11" t="s">
        <v>28</v>
      </c>
      <c r="C19" s="11" t="s">
        <v>29</v>
      </c>
      <c r="D19" s="11" t="s">
        <v>30</v>
      </c>
      <c r="E19" s="11" t="s">
        <v>21</v>
      </c>
      <c r="F19" s="11" t="s">
        <v>62</v>
      </c>
      <c r="G19" s="11" t="s">
        <v>63</v>
      </c>
    </row>
    <row r="20" spans="2:13" x14ac:dyDescent="0.2">
      <c r="B20" s="39">
        <f>G5</f>
        <v>70051.291446000003</v>
      </c>
      <c r="C20" s="18">
        <f>G6</f>
        <v>70061.5</v>
      </c>
      <c r="D20" s="17">
        <f>AVERAGE(C20,B20)</f>
        <v>70056.395722999994</v>
      </c>
      <c r="E20" s="9">
        <f>D15</f>
        <v>4</v>
      </c>
      <c r="F20" s="19">
        <f>D20-(E20/2)</f>
        <v>70054.395722999994</v>
      </c>
      <c r="G20" s="19">
        <f>D20+(E20/2)</f>
        <v>70058.395722999994</v>
      </c>
      <c r="J20" s="16"/>
    </row>
    <row r="21" spans="2:13" x14ac:dyDescent="0.2">
      <c r="B21" s="23" t="s">
        <v>26</v>
      </c>
      <c r="M21" s="16"/>
    </row>
    <row r="23" spans="2:13" ht="19" x14ac:dyDescent="0.25">
      <c r="B23" s="6" t="s">
        <v>50</v>
      </c>
      <c r="F23" s="42" t="s">
        <v>53</v>
      </c>
      <c r="G23" s="42"/>
      <c r="M23" s="4"/>
    </row>
    <row r="24" spans="2:13" x14ac:dyDescent="0.2">
      <c r="B24" s="11" t="s">
        <v>31</v>
      </c>
      <c r="C24" s="11" t="s">
        <v>32</v>
      </c>
      <c r="D24" s="11" t="s">
        <v>61</v>
      </c>
      <c r="E24" s="11" t="s">
        <v>23</v>
      </c>
      <c r="F24" s="11" t="s">
        <v>45</v>
      </c>
      <c r="G24" s="11" t="s">
        <v>60</v>
      </c>
      <c r="H24" s="11" t="s">
        <v>22</v>
      </c>
      <c r="K24" s="4"/>
    </row>
    <row r="25" spans="2:13" x14ac:dyDescent="0.2">
      <c r="B25" s="18">
        <f>F20</f>
        <v>70054.395722999994</v>
      </c>
      <c r="C25" s="45">
        <f>B25/J8</f>
        <v>70064.204711659622</v>
      </c>
      <c r="D25" s="18">
        <f>G20</f>
        <v>70058.395722999994</v>
      </c>
      <c r="E25" s="32">
        <f>F15</f>
        <v>7003.87</v>
      </c>
      <c r="F25" s="38">
        <f>-CEILING(-ROUND(E25/M10,12) - M9/2, M9) -M9 + ABS(SIGN(MOD(ROUND(E25/M10,12), 2) - 0.5))*M9</f>
        <v>70</v>
      </c>
      <c r="G25" s="41">
        <f>F25*M10/J7</f>
        <v>9.9944744833927526E-2</v>
      </c>
      <c r="H25" s="37">
        <f>E15</f>
        <v>0.1</v>
      </c>
      <c r="K25" s="16"/>
    </row>
    <row r="26" spans="2:13" x14ac:dyDescent="0.2">
      <c r="C26" s="23" t="s">
        <v>26</v>
      </c>
    </row>
    <row r="29" spans="2:13" ht="19" x14ac:dyDescent="0.25">
      <c r="B29" s="6" t="s">
        <v>51</v>
      </c>
    </row>
    <row r="30" spans="2:13" x14ac:dyDescent="0.2">
      <c r="B30" s="11" t="s">
        <v>0</v>
      </c>
      <c r="C30" s="11" t="s">
        <v>1</v>
      </c>
      <c r="D30" s="11" t="s">
        <v>15</v>
      </c>
      <c r="E30" s="11" t="s">
        <v>48</v>
      </c>
      <c r="F30" s="11" t="s">
        <v>47</v>
      </c>
      <c r="K30" s="5"/>
    </row>
    <row r="31" spans="2:13" x14ac:dyDescent="0.2">
      <c r="B31" s="8">
        <v>1</v>
      </c>
      <c r="C31" s="8" t="s">
        <v>33</v>
      </c>
      <c r="D31" s="20" t="s">
        <v>16</v>
      </c>
      <c r="E31" s="46" t="str">
        <f>_xlfn.CONCAT(ROUND(C25,1), " USDT")</f>
        <v>70064.2 USDT</v>
      </c>
      <c r="F31" s="47" t="str">
        <f>_xlfn.CONCAT(H25, " BTC")</f>
        <v>0.1 BTC</v>
      </c>
      <c r="K31" s="5"/>
    </row>
    <row r="32" spans="2:13" x14ac:dyDescent="0.2">
      <c r="B32" s="8">
        <v>2</v>
      </c>
      <c r="C32" s="8" t="s">
        <v>34</v>
      </c>
      <c r="D32" s="20" t="s">
        <v>17</v>
      </c>
      <c r="E32" s="46" t="str">
        <f>_xlfn.CONCAT(ROUND(D25,1), " USD")</f>
        <v>70058.4 USD</v>
      </c>
      <c r="F32" s="8" t="str">
        <f>_xlfn.CONCAT(F25, " Contracts")</f>
        <v>70 Contracts</v>
      </c>
    </row>
    <row r="36" spans="4:7" x14ac:dyDescent="0.2">
      <c r="D36" s="2"/>
    </row>
    <row r="37" spans="4:7" x14ac:dyDescent="0.2">
      <c r="D37" s="3"/>
      <c r="F37" s="4"/>
      <c r="G37" s="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Sell Spread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Krishna Peesapaty</dc:creator>
  <cp:lastModifiedBy>Krishna Peesapaty</cp:lastModifiedBy>
  <dcterms:created xsi:type="dcterms:W3CDTF">2024-02-16T07:24:11Z</dcterms:created>
  <dcterms:modified xsi:type="dcterms:W3CDTF">2024-05-29T09:40:36Z</dcterms:modified>
</cp:coreProperties>
</file>